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04\Desktop\賦課基準の見直しにかかる総局試案\"/>
    </mc:Choice>
  </mc:AlternateContent>
  <xr:revisionPtr revIDLastSave="0" documentId="13_ncr:1_{B7071EC9-DE91-4AA5-BA53-2F0F8B110E12}" xr6:coauthVersionLast="36" xr6:coauthVersionMax="36" xr10:uidLastSave="{00000000-0000-0000-0000-000000000000}"/>
  <bookViews>
    <workbookView xWindow="0" yWindow="0" windowWidth="15345" windowHeight="5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3" i="1" s="1"/>
  <c r="B14" i="1" l="1"/>
  <c r="E12" i="1"/>
  <c r="E11" i="1"/>
  <c r="E10" i="1"/>
  <c r="E9" i="1"/>
  <c r="E8" i="1"/>
  <c r="E7" i="1"/>
  <c r="D14" i="1" l="1"/>
  <c r="E14" i="1" s="1"/>
  <c r="F13" i="1" s="1"/>
  <c r="F6" i="1"/>
  <c r="F15" i="1" l="1"/>
</calcChain>
</file>

<file path=xl/sharedStrings.xml><?xml version="1.0" encoding="utf-8"?>
<sst xmlns="http://schemas.openxmlformats.org/spreadsheetml/2006/main" count="32" uniqueCount="29">
  <si>
    <t>賦課基準</t>
    <rPh sb="0" eb="4">
      <t>フカキジュン</t>
    </rPh>
    <phoneticPr fontId="2"/>
  </si>
  <si>
    <t>①一律金</t>
    <rPh sb="1" eb="4">
      <t>イチリツキン</t>
    </rPh>
    <phoneticPr fontId="2"/>
  </si>
  <si>
    <t>②護持指数</t>
    <rPh sb="1" eb="5">
      <t>ゴジシスウ</t>
    </rPh>
    <phoneticPr fontId="2"/>
  </si>
  <si>
    <t>④災害対策に特化した賦課金</t>
    <rPh sb="1" eb="3">
      <t>サイガイ</t>
    </rPh>
    <rPh sb="3" eb="5">
      <t>タイサク</t>
    </rPh>
    <rPh sb="6" eb="8">
      <t>トッカ</t>
    </rPh>
    <rPh sb="10" eb="13">
      <t>フカキン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</si>
  <si>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</si>
  <si>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</si>
  <si>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一律10,000円</t>
    <rPh sb="0" eb="2">
      <t>イチリツ</t>
    </rPh>
    <rPh sb="8" eb="9">
      <t>エン</t>
    </rPh>
    <phoneticPr fontId="2"/>
  </si>
  <si>
    <t>寺院の収入額</t>
    <phoneticPr fontId="2"/>
  </si>
  <si>
    <t>護持指数の金額</t>
    <rPh sb="0" eb="4">
      <t>ゴジシスウ</t>
    </rPh>
    <rPh sb="5" eb="7">
      <t>キンガク</t>
    </rPh>
    <phoneticPr fontId="2"/>
  </si>
  <si>
    <t>宗派賦課金</t>
    <phoneticPr fontId="2"/>
  </si>
  <si>
    <t>合計額</t>
    <rPh sb="0" eb="3">
      <t>ゴウケイガク</t>
    </rPh>
    <phoneticPr fontId="2"/>
  </si>
  <si>
    <t>役職</t>
    <rPh sb="0" eb="2">
      <t>ヤクショク</t>
    </rPh>
    <phoneticPr fontId="2"/>
  </si>
  <si>
    <t>人数</t>
    <rPh sb="0" eb="2">
      <t>ニンズウ</t>
    </rPh>
    <phoneticPr fontId="2"/>
  </si>
  <si>
    <t>護持指数の点数</t>
    <rPh sb="0" eb="4">
      <t>ゴジシスウ</t>
    </rPh>
    <rPh sb="5" eb="7">
      <t>テンスウ</t>
    </rPh>
    <phoneticPr fontId="2"/>
  </si>
  <si>
    <t>③寺院役職</t>
    <phoneticPr fontId="2"/>
  </si>
  <si>
    <t>差引後寺院収入額
＝（寺院の収入額
　　－50万円&lt;基本差引額&gt;
　　－宗派賦課金）
　　×0.8(20％)&lt;支出額考慮一律差引率&gt;</t>
    <phoneticPr fontId="2"/>
  </si>
  <si>
    <t>金額</t>
    <rPh sb="0" eb="2">
      <t>キンガク</t>
    </rPh>
    <phoneticPr fontId="2"/>
  </si>
  <si>
    <t>住職</t>
    <rPh sb="0" eb="2">
      <t>ジュウショク</t>
    </rPh>
    <phoneticPr fontId="2"/>
  </si>
  <si>
    <t>兼務住職</t>
    <rPh sb="0" eb="4">
      <t>ケンムジュウショク</t>
    </rPh>
    <phoneticPr fontId="2"/>
  </si>
  <si>
    <t>住職代務</t>
    <rPh sb="0" eb="4">
      <t>ジュウショクダイム</t>
    </rPh>
    <phoneticPr fontId="2"/>
  </si>
  <si>
    <t>副住職</t>
    <rPh sb="0" eb="3">
      <t>フクジュウショク</t>
    </rPh>
    <phoneticPr fontId="2"/>
  </si>
  <si>
    <t>教師</t>
    <rPh sb="0" eb="2">
      <t>キョウシ</t>
    </rPh>
    <phoneticPr fontId="2"/>
  </si>
  <si>
    <t>僧侶(上記を除く)</t>
    <rPh sb="0" eb="2">
      <t>ソウリョ</t>
    </rPh>
    <rPh sb="3" eb="5">
      <t>ジョウキ</t>
    </rPh>
    <rPh sb="6" eb="7">
      <t>ノゾ</t>
    </rPh>
    <phoneticPr fontId="2"/>
  </si>
  <si>
    <t>37,000円</t>
    <rPh sb="6" eb="7">
      <t>エン</t>
    </rPh>
    <phoneticPr fontId="2"/>
  </si>
  <si>
    <t>15,000円</t>
    <phoneticPr fontId="2"/>
  </si>
  <si>
    <t>22,000円</t>
    <phoneticPr fontId="2"/>
  </si>
  <si>
    <t>19,000円</t>
    <phoneticPr fontId="2"/>
  </si>
  <si>
    <t>11,000円</t>
    <phoneticPr fontId="2"/>
  </si>
  <si>
    <r>
      <t>○黄色の箇所に数字を入力ください。
○「護持指数」分の賦課金額は、「差引後寺院収入額」の約3％と想定しておりますが、</t>
    </r>
    <r>
      <rPr>
        <b/>
        <u val="double"/>
        <sz val="14"/>
        <color rgb="FFFF0000"/>
        <rFont val="ＭＳ ゴシック"/>
        <family val="3"/>
        <charset val="128"/>
      </rPr>
      <t>あくまでも目安</t>
    </r>
    <r>
      <rPr>
        <sz val="14"/>
        <color theme="1"/>
        <rFont val="ＭＳ ゴシック"/>
        <family val="3"/>
        <charset val="128"/>
      </rPr>
      <t>です。「護持指数」は各寺院からの「差引後寺院収入額」の報告に基づき、教区別の点数を算出し、各教区及び各組での調整を経て決定します。そのため、</t>
    </r>
    <r>
      <rPr>
        <b/>
        <u val="double"/>
        <sz val="14"/>
        <color rgb="FFFF0000"/>
        <rFont val="ＭＳ ゴシック"/>
        <family val="3"/>
        <charset val="128"/>
      </rPr>
      <t>シミュレーションした金額がそのまま実際の賦課金額とはならない</t>
    </r>
    <r>
      <rPr>
        <sz val="14"/>
        <color theme="1"/>
        <rFont val="ＭＳ ゴシック"/>
        <family val="3"/>
        <charset val="128"/>
      </rPr>
      <t>ことをご承知おきください。</t>
    </r>
    <rPh sb="113" eb="114">
      <t>オヨ</t>
    </rPh>
    <rPh sb="115" eb="117">
      <t>カクソ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</si>
</sst>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u val="double"/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8" fontId="3" fillId="0" borderId="15" xfId="1" applyFont="1" applyBorder="1">
      <alignment vertical="center"/>
    </xf>
    <xf numFmtId="0" fontId="4" fillId="0" borderId="0" xfId="0" applyFont="1">
      <alignment vertical="center"/>
    </xf>
    <xf numFmtId="38" fontId="3" fillId="0" borderId="26" xfId="1" applyFont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25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38" fontId="3" fillId="0" borderId="27" xfId="1" applyFont="1" applyBorder="1">
      <alignment vertical="center"/>
    </xf>
    <xf numFmtId="38" fontId="4" fillId="0" borderId="0" xfId="1" applyFont="1">
      <alignment vertical="center"/>
    </xf>
    <xf numFmtId="38" fontId="3" fillId="2" borderId="3" xfId="1" applyFont="1" applyFill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13" xfId="1" applyFont="1" applyBorder="1" applyAlignment="1">
      <alignment horizontal="center" vertical="center" wrapText="1"/>
    </xf>
    <xf numFmtId="49" fontId="3" fillId="3" borderId="11" xfId="1" applyNumberFormat="1" applyFont="1" applyFill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 wrapText="1"/>
    </xf>
    <xf numFmtId="49" fontId="4" fillId="0" borderId="0" xfId="1" applyNumberFormat="1" applyFont="1">
      <alignment vertical="center"/>
    </xf>
    <xf numFmtId="38" fontId="3" fillId="0" borderId="39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49" fontId="3" fillId="0" borderId="31" xfId="1" applyNumberFormat="1" applyFont="1" applyBorder="1" applyAlignment="1">
      <alignment horizontal="center" vertical="center"/>
    </xf>
    <xf numFmtId="49" fontId="3" fillId="0" borderId="32" xfId="1" applyNumberFormat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10" xfId="1" applyFont="1" applyBorder="1" applyAlignment="1">
      <alignment horizontal="left" vertical="center"/>
    </xf>
    <xf numFmtId="38" fontId="3" fillId="0" borderId="6" xfId="1" applyFont="1" applyBorder="1" applyAlignment="1">
      <alignment horizontal="left" vertical="center"/>
    </xf>
    <xf numFmtId="38" fontId="3" fillId="0" borderId="23" xfId="1" applyFont="1" applyBorder="1" applyAlignment="1">
      <alignment horizontal="left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8" fontId="3" fillId="0" borderId="19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8" fontId="3" fillId="0" borderId="20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28" xfId="1" applyFont="1" applyBorder="1" applyAlignment="1">
      <alignment horizontal="left" vertical="center" wrapText="1"/>
    </xf>
    <xf numFmtId="38" fontId="3" fillId="0" borderId="29" xfId="1" applyFont="1" applyBorder="1" applyAlignment="1">
      <alignment horizontal="left" vertical="center" wrapText="1"/>
    </xf>
    <xf numFmtId="38" fontId="3" fillId="0" borderId="35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2" borderId="37" xfId="1" applyFont="1" applyFill="1" applyBorder="1" applyAlignment="1" applyProtection="1">
      <alignment horizontal="center" vertical="center"/>
      <protection locked="0"/>
    </xf>
    <xf numFmtId="38" fontId="3" fillId="2" borderId="13" xfId="1" applyFont="1" applyFill="1" applyBorder="1" applyAlignment="1" applyProtection="1">
      <alignment horizontal="center" vertical="center"/>
      <protection locked="0"/>
    </xf>
    <xf numFmtId="38" fontId="3" fillId="0" borderId="38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="70" zoomScaleNormal="70" workbookViewId="0">
      <selection activeCell="D8" sqref="D8"/>
    </sheetView>
  </sheetViews>
  <sheetFormatPr defaultRowHeight="24" x14ac:dyDescent="0.4"/>
  <cols>
    <col min="1" max="1" width="36.875" style="3" bestFit="1" customWidth="1"/>
    <col min="2" max="2" width="23.25" style="16" customWidth="1"/>
    <col min="3" max="3" width="23.25" style="24" customWidth="1"/>
    <col min="4" max="4" width="23.25" style="16" customWidth="1"/>
    <col min="5" max="5" width="50.75" style="16" bestFit="1" customWidth="1"/>
    <col min="6" max="6" width="17.125" style="16" customWidth="1"/>
    <col min="7" max="16384" width="9" style="6"/>
  </cols>
  <sheetData>
    <row r="1" spans="1:6" s="3" customFormat="1" ht="42" customHeight="1" thickBot="1" x14ac:dyDescent="0.45">
      <c r="A1" s="1" t="s">
        <v>0</v>
      </c>
      <c r="B1" s="31" t="s">
        <v>4</v>
      </c>
      <c r="C1" s="31"/>
      <c r="D1" s="32"/>
      <c r="E1" s="33"/>
      <c r="F1" s="2" t="s">
        <v>5</v>
      </c>
    </row>
    <row r="2" spans="1:6" ht="42" customHeight="1" thickTop="1" thickBot="1" x14ac:dyDescent="0.45">
      <c r="A2" s="4" t="s">
        <v>1</v>
      </c>
      <c r="B2" s="34" t="s">
        <v>6</v>
      </c>
      <c r="C2" s="34"/>
      <c r="D2" s="35"/>
      <c r="E2" s="36"/>
      <c r="F2" s="5">
        <v>10000</v>
      </c>
    </row>
    <row r="3" spans="1:6" ht="48" customHeight="1" x14ac:dyDescent="0.4">
      <c r="A3" s="40" t="s">
        <v>2</v>
      </c>
      <c r="B3" s="56" t="s">
        <v>7</v>
      </c>
      <c r="C3" s="57"/>
      <c r="D3" s="29" t="s">
        <v>9</v>
      </c>
      <c r="E3" s="54" t="s">
        <v>15</v>
      </c>
      <c r="F3" s="37">
        <f>E5*0.03</f>
        <v>0</v>
      </c>
    </row>
    <row r="4" spans="1:6" ht="48" customHeight="1" x14ac:dyDescent="0.4">
      <c r="A4" s="41"/>
      <c r="B4" s="58"/>
      <c r="C4" s="59"/>
      <c r="D4" s="30"/>
      <c r="E4" s="55"/>
      <c r="F4" s="38"/>
    </row>
    <row r="5" spans="1:6" ht="42" customHeight="1" thickBot="1" x14ac:dyDescent="0.45">
      <c r="A5" s="42"/>
      <c r="B5" s="60"/>
      <c r="C5" s="61"/>
      <c r="D5" s="17"/>
      <c r="E5" s="7">
        <f>IF((B5-500000-D5)*0.8&lt;0,0,(B5-500000-D5)*0.8)</f>
        <v>0</v>
      </c>
      <c r="F5" s="39"/>
    </row>
    <row r="6" spans="1:6" ht="42" customHeight="1" x14ac:dyDescent="0.4">
      <c r="A6" s="43" t="s">
        <v>14</v>
      </c>
      <c r="B6" s="8" t="s">
        <v>11</v>
      </c>
      <c r="C6" s="21" t="s">
        <v>16</v>
      </c>
      <c r="D6" s="9" t="s">
        <v>12</v>
      </c>
      <c r="E6" s="10" t="s">
        <v>5</v>
      </c>
      <c r="F6" s="45">
        <f>SUM(E7:E12)</f>
        <v>0</v>
      </c>
    </row>
    <row r="7" spans="1:6" ht="42" customHeight="1" x14ac:dyDescent="0.4">
      <c r="A7" s="50"/>
      <c r="B7" s="11" t="s">
        <v>17</v>
      </c>
      <c r="C7" s="22" t="s">
        <v>23</v>
      </c>
      <c r="D7" s="18"/>
      <c r="E7" s="12" t="str">
        <f>IF(D7="","",D7*37000)</f>
        <v/>
      </c>
      <c r="F7" s="52"/>
    </row>
    <row r="8" spans="1:6" ht="42" customHeight="1" x14ac:dyDescent="0.4">
      <c r="A8" s="50"/>
      <c r="B8" s="11" t="s">
        <v>18</v>
      </c>
      <c r="C8" s="22" t="s">
        <v>24</v>
      </c>
      <c r="D8" s="18"/>
      <c r="E8" s="12" t="str">
        <f>IF(D8="","",D8*15000)</f>
        <v/>
      </c>
      <c r="F8" s="52"/>
    </row>
    <row r="9" spans="1:6" ht="42" customHeight="1" x14ac:dyDescent="0.4">
      <c r="A9" s="50"/>
      <c r="B9" s="11" t="s">
        <v>19</v>
      </c>
      <c r="C9" s="22" t="s">
        <v>24</v>
      </c>
      <c r="D9" s="18"/>
      <c r="E9" s="12" t="str">
        <f>IF(D9="","",D9*15000)</f>
        <v/>
      </c>
      <c r="F9" s="52"/>
    </row>
    <row r="10" spans="1:6" ht="42" customHeight="1" x14ac:dyDescent="0.4">
      <c r="A10" s="50"/>
      <c r="B10" s="11" t="s">
        <v>20</v>
      </c>
      <c r="C10" s="22" t="s">
        <v>25</v>
      </c>
      <c r="D10" s="18"/>
      <c r="E10" s="12" t="str">
        <f>IF(D10="","",D10*22000)</f>
        <v/>
      </c>
      <c r="F10" s="52"/>
    </row>
    <row r="11" spans="1:6" ht="42" customHeight="1" x14ac:dyDescent="0.4">
      <c r="A11" s="50"/>
      <c r="B11" s="11" t="s">
        <v>21</v>
      </c>
      <c r="C11" s="22" t="s">
        <v>26</v>
      </c>
      <c r="D11" s="18"/>
      <c r="E11" s="12" t="str">
        <f>IF(D11="","",D11*19000)</f>
        <v/>
      </c>
      <c r="F11" s="52"/>
    </row>
    <row r="12" spans="1:6" ht="42" customHeight="1" thickBot="1" x14ac:dyDescent="0.45">
      <c r="A12" s="51"/>
      <c r="B12" s="20" t="s">
        <v>22</v>
      </c>
      <c r="C12" s="23" t="s">
        <v>27</v>
      </c>
      <c r="D12" s="19"/>
      <c r="E12" s="7" t="str">
        <f>IF(D12="","",D12*11000)</f>
        <v/>
      </c>
      <c r="F12" s="53"/>
    </row>
    <row r="13" spans="1:6" ht="42" customHeight="1" x14ac:dyDescent="0.4">
      <c r="A13" s="43" t="s">
        <v>3</v>
      </c>
      <c r="B13" s="62" t="s">
        <v>8</v>
      </c>
      <c r="C13" s="63"/>
      <c r="D13" s="13" t="s">
        <v>13</v>
      </c>
      <c r="E13" s="10" t="s">
        <v>5</v>
      </c>
      <c r="F13" s="45">
        <f>E14</f>
        <v>6000</v>
      </c>
    </row>
    <row r="14" spans="1:6" ht="42" customHeight="1" thickBot="1" x14ac:dyDescent="0.45">
      <c r="A14" s="44"/>
      <c r="B14" s="25">
        <f>F3</f>
        <v>0</v>
      </c>
      <c r="C14" s="26"/>
      <c r="D14" s="14">
        <f>B14/115000*100</f>
        <v>0</v>
      </c>
      <c r="E14" s="15">
        <f>IF(D14&lt;20,6000,IF(D14&lt;100,7500,IF(D14&lt;200,8500,10000)))</f>
        <v>6000</v>
      </c>
      <c r="F14" s="46"/>
    </row>
    <row r="15" spans="1:6" ht="42" customHeight="1" thickTop="1" thickBot="1" x14ac:dyDescent="0.45">
      <c r="A15" s="47" t="s">
        <v>10</v>
      </c>
      <c r="B15" s="48"/>
      <c r="C15" s="48"/>
      <c r="D15" s="48"/>
      <c r="E15" s="49"/>
      <c r="F15" s="5">
        <f>SUM(F2:F13)</f>
        <v>16000</v>
      </c>
    </row>
    <row r="16" spans="1:6" ht="89.25" customHeight="1" x14ac:dyDescent="0.4">
      <c r="A16" s="27" t="s">
        <v>28</v>
      </c>
      <c r="B16" s="28"/>
      <c r="C16" s="28"/>
      <c r="D16" s="28"/>
      <c r="E16" s="28"/>
      <c r="F16" s="28"/>
    </row>
  </sheetData>
  <sheetProtection algorithmName="SHA-512" hashValue="OD6zzrtyg2+vsgr4qGXj5AHPADBSUZZOpWen2WYNvimiZ8QG/yn/g95fqxZglVSh3cOG3C2q7/8aPI4boZdecA==" saltValue="8HBP3+0hNHuSp2FJwQkkNw==" spinCount="100000" sheet="1" selectLockedCells="1"/>
  <mergeCells count="16">
    <mergeCell ref="B14:C14"/>
    <mergeCell ref="A16:F16"/>
    <mergeCell ref="D3:D4"/>
    <mergeCell ref="B1:E1"/>
    <mergeCell ref="B2:E2"/>
    <mergeCell ref="F3:F5"/>
    <mergeCell ref="A3:A5"/>
    <mergeCell ref="A13:A14"/>
    <mergeCell ref="F13:F14"/>
    <mergeCell ref="A15:E15"/>
    <mergeCell ref="A6:A12"/>
    <mergeCell ref="F6:F12"/>
    <mergeCell ref="E3:E4"/>
    <mergeCell ref="B3:C4"/>
    <mergeCell ref="B5:C5"/>
    <mergeCell ref="B13:C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ゴシック,標準"&amp;18【テスト用】各寺院用シミュレーション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浄土真宗本願寺派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ikeduki-akira</dc:creator>
  <cp:lastModifiedBy>user04</cp:lastModifiedBy>
  <cp:lastPrinted>2024-05-17T01:51:35Z</cp:lastPrinted>
  <dcterms:created xsi:type="dcterms:W3CDTF">2024-04-25T01:51:22Z</dcterms:created>
  <dcterms:modified xsi:type="dcterms:W3CDTF">2024-05-22T06:09:03Z</dcterms:modified>
</cp:coreProperties>
</file>